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36" windowWidth="25480" windowHeight="15000" activeTab="0"/>
  </bookViews>
  <sheets>
    <sheet name="Alt to Pres" sheetId="1" r:id="rId1"/>
    <sheet name="Pres to Alt" sheetId="2" r:id="rId2"/>
    <sheet name="Formulas and Conversions" sheetId="3" r:id="rId3"/>
  </sheets>
  <definedNames/>
  <calcPr fullCalcOnLoad="1"/>
</workbook>
</file>

<file path=xl/sharedStrings.xml><?xml version="1.0" encoding="utf-8"?>
<sst xmlns="http://schemas.openxmlformats.org/spreadsheetml/2006/main" count="109" uniqueCount="105">
  <si>
    <r>
      <t>P = P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(0.898309 + h/181373)</t>
    </r>
    <r>
      <rPr>
        <vertAlign val="superscript"/>
        <sz val="12"/>
        <rFont val="Arial"/>
        <family val="0"/>
      </rPr>
      <t>-12.20114</t>
    </r>
  </si>
  <si>
    <r>
      <t>P = P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(0.898309 + h/55280)</t>
    </r>
    <r>
      <rPr>
        <vertAlign val="superscript"/>
        <sz val="12"/>
        <rFont val="Arial"/>
        <family val="0"/>
      </rPr>
      <t>-12.20114</t>
    </r>
  </si>
  <si>
    <r>
      <t>T = T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(0.939268) </t>
    </r>
  </si>
  <si>
    <r>
      <t>T = T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(0.939268)</t>
    </r>
  </si>
  <si>
    <r>
      <t>r = r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(0.00116533)e</t>
    </r>
    <r>
      <rPr>
        <vertAlign val="superscript"/>
        <sz val="12"/>
        <rFont val="Arial"/>
        <family val="0"/>
      </rPr>
      <t>((154200-h)/25992</t>
    </r>
    <r>
      <rPr>
        <sz val="12"/>
        <rFont val="Arial"/>
        <family val="0"/>
      </rPr>
      <t> </t>
    </r>
  </si>
  <si>
    <r>
      <t>r = r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(0.00116533)e</t>
    </r>
    <r>
      <rPr>
        <vertAlign val="superscript"/>
        <sz val="12"/>
        <rFont val="Arial"/>
        <family val="0"/>
      </rPr>
      <t>((46998-h)/7922</t>
    </r>
    <r>
      <rPr>
        <sz val="12"/>
        <rFont val="Arial"/>
        <family val="0"/>
      </rPr>
      <t> </t>
    </r>
  </si>
  <si>
    <r>
      <t>P = P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(0.00109456)e</t>
    </r>
    <r>
      <rPr>
        <vertAlign val="superscript"/>
        <sz val="12"/>
        <rFont val="Arial"/>
        <family val="0"/>
      </rPr>
      <t>((154200-h)/25992</t>
    </r>
    <r>
      <rPr>
        <sz val="12"/>
        <rFont val="Arial"/>
        <family val="0"/>
      </rPr>
      <t> </t>
    </r>
  </si>
  <si>
    <r>
      <t>P = P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(0.00109456)e</t>
    </r>
    <r>
      <rPr>
        <vertAlign val="superscript"/>
        <sz val="12"/>
        <rFont val="Arial"/>
        <family val="0"/>
      </rPr>
      <t>((46998-h)/7922</t>
    </r>
  </si>
  <si>
    <r>
      <t xml:space="preserve">Choose Presure Type </t>
    </r>
    <r>
      <rPr>
        <b/>
        <sz val="10"/>
        <rFont val="Arial"/>
        <family val="0"/>
      </rPr>
      <t>(1-5)</t>
    </r>
  </si>
  <si>
    <r>
      <t xml:space="preserve">Choose Density Type </t>
    </r>
    <r>
      <rPr>
        <b/>
        <sz val="10"/>
        <rFont val="Arial"/>
        <family val="0"/>
      </rPr>
      <t>(1-3)</t>
    </r>
  </si>
  <si>
    <t>P0=</t>
  </si>
  <si>
    <t>r0=</t>
  </si>
  <si>
    <t>T0=</t>
  </si>
  <si>
    <r>
      <t xml:space="preserve">Choose Temprature Type </t>
    </r>
    <r>
      <rPr>
        <b/>
        <sz val="10"/>
        <rFont val="Arial"/>
        <family val="0"/>
      </rPr>
      <t>(1-2)</t>
    </r>
  </si>
  <si>
    <t>Temp</t>
  </si>
  <si>
    <t>Density</t>
  </si>
  <si>
    <t>Presure</t>
  </si>
  <si>
    <t>R</t>
  </si>
  <si>
    <t>slug/ft^3</t>
  </si>
  <si>
    <t>Lb/ft^2</t>
  </si>
  <si>
    <r>
      <t>T = T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(1.434843 – h/337634)</t>
    </r>
  </si>
  <si>
    <t>feet</t>
  </si>
  <si>
    <t>meters</t>
  </si>
  <si>
    <t>0 to 11 (km)</t>
  </si>
  <si>
    <t>11 to 20 (km)</t>
  </si>
  <si>
    <t>20 to 32 (km)</t>
  </si>
  <si>
    <t>32 to 47 (km)</t>
  </si>
  <si>
    <t>47 to 51 (km)</t>
  </si>
  <si>
    <t>51 to 71 (km)</t>
  </si>
  <si>
    <t>Conversion factors:</t>
  </si>
  <si>
    <t>Length:</t>
  </si>
  <si>
    <t>R = °F + 491.69</t>
  </si>
  <si>
    <t>°F=1.8 °C + 32</t>
  </si>
  <si>
    <t>K = °C + 273.16</t>
  </si>
  <si>
    <t>R = 1.8 K</t>
  </si>
  <si>
    <t xml:space="preserve">1 slug/ft3  = 515.38 kg/m3 </t>
  </si>
  <si>
    <t>1 lb/ft2 = 47.88 N/m2</t>
  </si>
  <si>
    <t>1 m = 3.281 ft</t>
  </si>
  <si>
    <t>Temperature:</t>
  </si>
  <si>
    <t>Density:</t>
  </si>
  <si>
    <t>Pressure:</t>
  </si>
  <si>
    <t>Layer</t>
  </si>
  <si>
    <t>Name</t>
  </si>
  <si>
    <t>Lower Altitude (km)</t>
  </si>
  <si>
    <t>Upper Altitude (km)</t>
  </si>
  <si>
    <t>Upper Altitude (ft)</t>
  </si>
  <si>
    <t>Troposphere</t>
  </si>
  <si>
    <t>Stratosphere</t>
  </si>
  <si>
    <t>-</t>
  </si>
  <si>
    <t>Mesosphere</t>
  </si>
  <si>
    <t>0 to 36,089 (ft)</t>
  </si>
  <si>
    <t>36,089 to 65,618 (ft)</t>
  </si>
  <si>
    <t>65,618 to 104,987 (ft)</t>
  </si>
  <si>
    <t>104,987 to 154,199 (ft)</t>
  </si>
  <si>
    <t>154,199 to 167,323 (ft)</t>
  </si>
  <si>
    <t>167,323 to 232,940 (ft)</t>
  </si>
  <si>
    <t>Layer Index</t>
  </si>
  <si>
    <r>
      <t>T = T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(1.434843 – h/102906)</t>
    </r>
  </si>
  <si>
    <r>
      <t>r = r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(0.79899 – h/606330)</t>
    </r>
    <r>
      <rPr>
        <vertAlign val="superscript"/>
        <sz val="12"/>
        <rFont val="Arial"/>
        <family val="0"/>
      </rPr>
      <t>11.20114</t>
    </r>
    <r>
      <rPr>
        <sz val="12"/>
        <rFont val="Arial"/>
        <family val="0"/>
      </rPr>
      <t xml:space="preserve"> </t>
    </r>
  </si>
  <si>
    <r>
      <t>r = r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(0.79899 – h/184800)</t>
    </r>
    <r>
      <rPr>
        <vertAlign val="superscript"/>
        <sz val="12"/>
        <rFont val="Arial"/>
        <family val="0"/>
      </rPr>
      <t>11.20114</t>
    </r>
  </si>
  <si>
    <r>
      <t>P = P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(0.838263 – h/577922)</t>
    </r>
    <r>
      <rPr>
        <vertAlign val="superscript"/>
        <sz val="12"/>
        <rFont val="Arial"/>
        <family val="0"/>
      </rPr>
      <t>12.20114</t>
    </r>
    <r>
      <rPr>
        <sz val="12"/>
        <rFont val="Arial"/>
        <family val="0"/>
      </rPr>
      <t xml:space="preserve"> </t>
    </r>
  </si>
  <si>
    <r>
      <t>P = P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(0.838263 – h/176142)</t>
    </r>
    <r>
      <rPr>
        <vertAlign val="superscript"/>
        <sz val="12"/>
        <rFont val="Arial"/>
        <family val="0"/>
      </rPr>
      <t>12.20114</t>
    </r>
  </si>
  <si>
    <r>
      <t>T = T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(1 – h / 145442 ft) </t>
    </r>
  </si>
  <si>
    <r>
      <t>T = T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(1 – h / 44329 m)</t>
    </r>
  </si>
  <si>
    <r>
      <t>r  = r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>  (1 – h / 145442 ft)</t>
    </r>
    <r>
      <rPr>
        <vertAlign val="superscript"/>
        <sz val="12"/>
        <rFont val="Arial"/>
        <family val="0"/>
      </rPr>
      <t>4.255876</t>
    </r>
  </si>
  <si>
    <r>
      <t>r =  r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(1 – h / 44329 m)</t>
    </r>
    <r>
      <rPr>
        <vertAlign val="superscript"/>
        <sz val="12"/>
        <rFont val="Arial"/>
        <family val="0"/>
      </rPr>
      <t xml:space="preserve"> 4.255876</t>
    </r>
  </si>
  <si>
    <r>
      <t>P = P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(1 – h / 145442 ft) </t>
    </r>
    <r>
      <rPr>
        <vertAlign val="superscript"/>
        <sz val="12"/>
        <rFont val="Arial"/>
        <family val="0"/>
      </rPr>
      <t>5.255876</t>
    </r>
  </si>
  <si>
    <r>
      <t>P = P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(1 – h / 44329 m)</t>
    </r>
    <r>
      <rPr>
        <vertAlign val="superscript"/>
        <sz val="12"/>
        <rFont val="Arial"/>
        <family val="0"/>
      </rPr>
      <t xml:space="preserve"> 5.255876</t>
    </r>
  </si>
  <si>
    <r>
      <t>T = T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(0.751865)</t>
    </r>
  </si>
  <si>
    <r>
      <t>r  = r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(0.297076)e</t>
    </r>
    <r>
      <rPr>
        <vertAlign val="superscript"/>
        <sz val="12"/>
        <rFont val="Arial"/>
        <family val="0"/>
      </rPr>
      <t>((36089-h)/20806)</t>
    </r>
    <r>
      <rPr>
        <sz val="12"/>
        <rFont val="Arial"/>
        <family val="0"/>
      </rPr>
      <t> </t>
    </r>
  </si>
  <si>
    <r>
      <t>r  = r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(0.297076)e</t>
    </r>
    <r>
      <rPr>
        <vertAlign val="superscript"/>
        <sz val="12"/>
        <rFont val="Arial"/>
        <family val="0"/>
      </rPr>
      <t>((10999-h)/6341.4)</t>
    </r>
  </si>
  <si>
    <r>
      <t>P = P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(0.223361)e</t>
    </r>
    <r>
      <rPr>
        <vertAlign val="superscript"/>
        <sz val="12"/>
        <rFont val="Arial"/>
        <family val="0"/>
      </rPr>
      <t>((36089-h)/20806)</t>
    </r>
    <r>
      <rPr>
        <sz val="12"/>
        <rFont val="Arial"/>
        <family val="0"/>
      </rPr>
      <t> </t>
    </r>
  </si>
  <si>
    <r>
      <t>P = P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(0.223361)e</t>
    </r>
    <r>
      <rPr>
        <vertAlign val="superscript"/>
        <sz val="12"/>
        <rFont val="Arial"/>
        <family val="0"/>
      </rPr>
      <t>((10999-h)/6341.4)</t>
    </r>
  </si>
  <si>
    <r>
      <t>T = T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(0.682457 + h/945374) </t>
    </r>
  </si>
  <si>
    <r>
      <t>T = T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(0.682457 + h/288136)  </t>
    </r>
  </si>
  <si>
    <t>Lb/in^2</t>
  </si>
  <si>
    <t>Lb/ft^3</t>
  </si>
  <si>
    <r>
      <t xml:space="preserve">Altitude above sea level </t>
    </r>
    <r>
      <rPr>
        <b/>
        <sz val="10"/>
        <rFont val="Arial"/>
        <family val="0"/>
      </rPr>
      <t>h</t>
    </r>
    <r>
      <rPr>
        <sz val="10"/>
        <rFont val="Arial"/>
        <family val="0"/>
      </rPr>
      <t>(ft)</t>
    </r>
  </si>
  <si>
    <r>
      <t>1</t>
    </r>
    <r>
      <rPr>
        <sz val="10"/>
        <rFont val="Arial"/>
        <family val="0"/>
      </rPr>
      <t xml:space="preserve"> Absolute temperature @ sea level </t>
    </r>
    <r>
      <rPr>
        <b/>
        <sz val="10"/>
        <rFont val="Arial"/>
        <family val="0"/>
      </rPr>
      <t>T0</t>
    </r>
    <r>
      <rPr>
        <sz val="10"/>
        <rFont val="Arial"/>
        <family val="0"/>
      </rPr>
      <t>(K)</t>
    </r>
  </si>
  <si>
    <r>
      <t>2</t>
    </r>
    <r>
      <rPr>
        <sz val="10"/>
        <rFont val="Arial"/>
        <family val="0"/>
      </rPr>
      <t xml:space="preserve"> Absolute temperature @ sea level </t>
    </r>
    <r>
      <rPr>
        <b/>
        <sz val="10"/>
        <rFont val="Arial"/>
        <family val="0"/>
      </rPr>
      <t>T0</t>
    </r>
    <r>
      <rPr>
        <sz val="10"/>
        <rFont val="Arial"/>
        <family val="0"/>
      </rPr>
      <t>(R)</t>
    </r>
  </si>
  <si>
    <r>
      <t>1</t>
    </r>
    <r>
      <rPr>
        <sz val="10"/>
        <rFont val="Arial"/>
        <family val="0"/>
      </rPr>
      <t xml:space="preserve"> Density of air at sea level </t>
    </r>
    <r>
      <rPr>
        <b/>
        <sz val="10"/>
        <rFont val="Arial"/>
        <family val="0"/>
      </rPr>
      <t>r0</t>
    </r>
    <r>
      <rPr>
        <sz val="10"/>
        <rFont val="Arial"/>
        <family val="0"/>
      </rPr>
      <t>(Kg/M^3)</t>
    </r>
  </si>
  <si>
    <r>
      <t>2</t>
    </r>
    <r>
      <rPr>
        <sz val="10"/>
        <rFont val="Arial"/>
        <family val="0"/>
      </rPr>
      <t xml:space="preserve"> Density of air at sea level </t>
    </r>
    <r>
      <rPr>
        <b/>
        <sz val="10"/>
        <rFont val="Arial"/>
        <family val="0"/>
      </rPr>
      <t>r0</t>
    </r>
    <r>
      <rPr>
        <sz val="10"/>
        <rFont val="Arial"/>
        <family val="0"/>
      </rPr>
      <t>(lb/ft^3)</t>
    </r>
  </si>
  <si>
    <r>
      <t>3</t>
    </r>
    <r>
      <rPr>
        <sz val="10"/>
        <rFont val="Arial"/>
        <family val="0"/>
      </rPr>
      <t xml:space="preserve"> Density of air at sea level </t>
    </r>
    <r>
      <rPr>
        <b/>
        <sz val="10"/>
        <rFont val="Arial"/>
        <family val="0"/>
      </rPr>
      <t>r0</t>
    </r>
    <r>
      <rPr>
        <sz val="10"/>
        <rFont val="Arial"/>
        <family val="0"/>
      </rPr>
      <t>(slug/ft^3)</t>
    </r>
  </si>
  <si>
    <r>
      <t>1</t>
    </r>
    <r>
      <rPr>
        <sz val="10"/>
        <rFont val="Arial"/>
        <family val="0"/>
      </rPr>
      <t xml:space="preserve"> Standard air pressure at sea level </t>
    </r>
    <r>
      <rPr>
        <b/>
        <sz val="10"/>
        <rFont val="Arial"/>
        <family val="0"/>
      </rPr>
      <t>P0</t>
    </r>
    <r>
      <rPr>
        <sz val="10"/>
        <rFont val="Arial"/>
        <family val="0"/>
      </rPr>
      <t>(Atm)</t>
    </r>
  </si>
  <si>
    <r>
      <t xml:space="preserve">2 </t>
    </r>
    <r>
      <rPr>
        <sz val="10"/>
        <rFont val="Arial"/>
        <family val="0"/>
      </rPr>
      <t xml:space="preserve">Standard air pressure at sea level </t>
    </r>
    <r>
      <rPr>
        <b/>
        <sz val="10"/>
        <rFont val="Arial"/>
        <family val="0"/>
      </rPr>
      <t>P0</t>
    </r>
    <r>
      <rPr>
        <sz val="10"/>
        <rFont val="Arial"/>
        <family val="0"/>
      </rPr>
      <t>(N/m^2)</t>
    </r>
  </si>
  <si>
    <r>
      <t>3</t>
    </r>
    <r>
      <rPr>
        <sz val="10"/>
        <rFont val="Arial"/>
        <family val="0"/>
      </rPr>
      <t xml:space="preserve"> Standard air pressure at sea level </t>
    </r>
    <r>
      <rPr>
        <b/>
        <sz val="10"/>
        <rFont val="Arial"/>
        <family val="0"/>
      </rPr>
      <t>P0</t>
    </r>
    <r>
      <rPr>
        <sz val="10"/>
        <rFont val="Arial"/>
        <family val="0"/>
      </rPr>
      <t>(Lb/ft^2)</t>
    </r>
  </si>
  <si>
    <r>
      <t>4</t>
    </r>
    <r>
      <rPr>
        <sz val="10"/>
        <rFont val="Arial"/>
        <family val="0"/>
      </rPr>
      <t xml:space="preserve"> Standard air pressure at sea level </t>
    </r>
    <r>
      <rPr>
        <b/>
        <sz val="10"/>
        <rFont val="Arial"/>
        <family val="0"/>
      </rPr>
      <t>P0</t>
    </r>
    <r>
      <rPr>
        <sz val="10"/>
        <rFont val="Arial"/>
        <family val="0"/>
      </rPr>
      <t>(Lb/in^2)</t>
    </r>
  </si>
  <si>
    <r>
      <t>5</t>
    </r>
    <r>
      <rPr>
        <sz val="10"/>
        <rFont val="Arial"/>
        <family val="0"/>
      </rPr>
      <t xml:space="preserve"> Standard air pressure at sea level </t>
    </r>
    <r>
      <rPr>
        <b/>
        <sz val="10"/>
        <rFont val="Arial"/>
        <family val="0"/>
      </rPr>
      <t>P0(</t>
    </r>
    <r>
      <rPr>
        <sz val="10"/>
        <rFont val="Arial"/>
        <family val="0"/>
      </rPr>
      <t>in hg)</t>
    </r>
  </si>
  <si>
    <t>F</t>
  </si>
  <si>
    <t>C</t>
  </si>
  <si>
    <t>K</t>
  </si>
  <si>
    <t>mb</t>
  </si>
  <si>
    <t>KPa</t>
  </si>
  <si>
    <t>ATM</t>
  </si>
  <si>
    <t>Ft</t>
  </si>
  <si>
    <t>kg/m^3</t>
  </si>
  <si>
    <t>in Hg 32 F</t>
  </si>
  <si>
    <r>
      <t>r = r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(0.978261 + h/659515)</t>
    </r>
    <r>
      <rPr>
        <vertAlign val="superscript"/>
        <sz val="12"/>
        <rFont val="Arial"/>
        <family val="0"/>
      </rPr>
      <t>-35.16319</t>
    </r>
    <r>
      <rPr>
        <sz val="12"/>
        <rFont val="Arial"/>
        <family val="0"/>
      </rPr>
      <t xml:space="preserve">  </t>
    </r>
  </si>
  <si>
    <r>
      <t>r = r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(0.978261 + h/201010)</t>
    </r>
    <r>
      <rPr>
        <vertAlign val="superscript"/>
        <sz val="12"/>
        <rFont val="Arial"/>
        <family val="0"/>
      </rPr>
      <t>-35.16319</t>
    </r>
    <r>
      <rPr>
        <sz val="12"/>
        <rFont val="Arial"/>
        <family val="0"/>
      </rPr>
      <t xml:space="preserve"> </t>
    </r>
  </si>
  <si>
    <r>
      <t>P = P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(0.988626 + h/652600)</t>
    </r>
    <r>
      <rPr>
        <vertAlign val="superscript"/>
        <sz val="12"/>
        <rFont val="Arial"/>
        <family val="0"/>
      </rPr>
      <t>-34.16319</t>
    </r>
  </si>
  <si>
    <r>
      <t>P = P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(0.988626 + h/198903)</t>
    </r>
    <r>
      <rPr>
        <vertAlign val="superscript"/>
        <sz val="12"/>
        <rFont val="Arial"/>
        <family val="0"/>
      </rPr>
      <t>-34.16319</t>
    </r>
  </si>
  <si>
    <r>
      <t>T = T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(0.482561 + h/337634)  </t>
    </r>
  </si>
  <si>
    <r>
      <t>T = T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(0.482561 + h/102906)</t>
    </r>
  </si>
  <si>
    <r>
      <t>r = r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(0.857003 + h/190115)</t>
    </r>
    <r>
      <rPr>
        <vertAlign val="superscript"/>
        <sz val="12"/>
        <rFont val="Arial"/>
        <family val="0"/>
      </rPr>
      <t>-13.20114</t>
    </r>
    <r>
      <rPr>
        <sz val="12"/>
        <rFont val="Arial"/>
        <family val="0"/>
      </rPr>
      <t> </t>
    </r>
  </si>
  <si>
    <r>
      <t>r = r</t>
    </r>
    <r>
      <rPr>
        <vertAlign val="subscript"/>
        <sz val="12"/>
        <rFont val="Arial"/>
        <family val="0"/>
      </rPr>
      <t>0</t>
    </r>
    <r>
      <rPr>
        <sz val="12"/>
        <rFont val="Arial"/>
        <family val="0"/>
      </rPr>
      <t xml:space="preserve"> (0.857003 + h/57944)</t>
    </r>
    <r>
      <rPr>
        <vertAlign val="superscript"/>
        <sz val="12"/>
        <rFont val="Arial"/>
        <family val="0"/>
      </rPr>
      <t>-13.20114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</si>
</sst>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vertAlign val="subscript"/>
      <sz val="12"/>
      <name val="Arial"/>
      <family val="0"/>
    </font>
    <font>
      <b/>
      <i/>
      <sz val="12"/>
      <name val="Arial"/>
      <family val="0"/>
    </font>
    <font>
      <vertAlign val="superscript"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3" fontId="5" fillId="0" borderId="16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9" xfId="0" applyNumberFormat="1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0" fillId="2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2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125" zoomScaleNormal="125" workbookViewId="0" topLeftCell="A1">
      <selection activeCell="B2" sqref="B2"/>
    </sheetView>
  </sheetViews>
  <sheetFormatPr defaultColWidth="11.421875" defaultRowHeight="12.75"/>
  <cols>
    <col min="1" max="1" width="38.00390625" style="51" bestFit="1" customWidth="1"/>
    <col min="2" max="2" width="10.140625" style="51" bestFit="1" customWidth="1"/>
    <col min="3" max="3" width="11.140625" style="51" bestFit="1" customWidth="1"/>
    <col min="4" max="4" width="12.140625" style="51" bestFit="1" customWidth="1"/>
    <col min="5" max="5" width="7.140625" style="51" bestFit="1" customWidth="1"/>
    <col min="6" max="6" width="12.7109375" style="51" bestFit="1" customWidth="1"/>
    <col min="7" max="7" width="7.140625" style="51" bestFit="1" customWidth="1"/>
    <col min="8" max="8" width="12.140625" style="51" bestFit="1" customWidth="1"/>
    <col min="9" max="9" width="8.8515625" style="51" bestFit="1" customWidth="1"/>
    <col min="10" max="10" width="8.8515625" style="51" customWidth="1"/>
    <col min="11" max="11" width="4.7109375" style="51" bestFit="1" customWidth="1"/>
    <col min="12" max="12" width="12.140625" style="51" bestFit="1" customWidth="1"/>
    <col min="13" max="13" width="9.140625" style="51" bestFit="1" customWidth="1"/>
    <col min="14" max="16384" width="8.8515625" style="51" customWidth="1"/>
  </cols>
  <sheetData>
    <row r="1" spans="1:3" s="49" customFormat="1" ht="12">
      <c r="A1" s="48" t="s">
        <v>77</v>
      </c>
      <c r="B1" s="42">
        <v>10000</v>
      </c>
      <c r="C1" s="58" t="s">
        <v>94</v>
      </c>
    </row>
    <row r="2" spans="1:2" ht="12">
      <c r="A2" s="52" t="s">
        <v>13</v>
      </c>
      <c r="B2" s="53">
        <v>1</v>
      </c>
    </row>
    <row r="3" spans="1:2" ht="12">
      <c r="A3" s="43" t="s">
        <v>78</v>
      </c>
      <c r="B3" s="54">
        <v>288.15</v>
      </c>
    </row>
    <row r="4" spans="1:2" ht="12">
      <c r="A4" s="43" t="s">
        <v>79</v>
      </c>
      <c r="B4" s="54">
        <v>518.67</v>
      </c>
    </row>
    <row r="5" spans="1:3" ht="12">
      <c r="A5" s="46" t="s">
        <v>12</v>
      </c>
      <c r="B5" s="55">
        <f>CHOOSE(B2,B3,B4)</f>
        <v>288.15</v>
      </c>
      <c r="C5" s="58" t="str">
        <f>CHOOSE(B2,"K","R")</f>
        <v>K</v>
      </c>
    </row>
    <row r="6" spans="1:2" ht="12">
      <c r="A6" s="52" t="s">
        <v>9</v>
      </c>
      <c r="B6" s="45">
        <v>3</v>
      </c>
    </row>
    <row r="7" spans="1:2" ht="12">
      <c r="A7" s="43" t="s">
        <v>80</v>
      </c>
      <c r="B7" s="54">
        <v>1.225</v>
      </c>
    </row>
    <row r="8" spans="1:2" ht="12">
      <c r="A8" s="43" t="s">
        <v>81</v>
      </c>
      <c r="B8" s="54">
        <v>0.07648</v>
      </c>
    </row>
    <row r="9" spans="1:2" ht="12">
      <c r="A9" s="43" t="s">
        <v>82</v>
      </c>
      <c r="B9" s="54">
        <v>0.0023769</v>
      </c>
    </row>
    <row r="10" spans="1:3" ht="12">
      <c r="A10" s="46" t="s">
        <v>11</v>
      </c>
      <c r="B10" s="55">
        <f>CHOOSE(B6,B7,B8,B9)</f>
        <v>0.0023769</v>
      </c>
      <c r="C10" s="58" t="str">
        <f>CHOOSE(B6,"Kg/m^3","lb/ft^3","slug/ft^3")</f>
        <v>slug/ft^3</v>
      </c>
    </row>
    <row r="11" spans="1:2" ht="12">
      <c r="A11" s="52" t="s">
        <v>8</v>
      </c>
      <c r="B11" s="53">
        <v>4</v>
      </c>
    </row>
    <row r="12" spans="1:2" ht="12">
      <c r="A12" s="43" t="s">
        <v>83</v>
      </c>
      <c r="B12" s="54">
        <v>1</v>
      </c>
    </row>
    <row r="13" spans="1:2" ht="12">
      <c r="A13" s="44" t="s">
        <v>84</v>
      </c>
      <c r="B13" s="54">
        <v>101325</v>
      </c>
    </row>
    <row r="14" spans="1:2" ht="12">
      <c r="A14" s="43" t="s">
        <v>85</v>
      </c>
      <c r="B14" s="54">
        <v>2116.2</v>
      </c>
    </row>
    <row r="15" spans="1:2" ht="12">
      <c r="A15" s="43" t="s">
        <v>86</v>
      </c>
      <c r="B15" s="54">
        <v>14.696</v>
      </c>
    </row>
    <row r="16" spans="1:2" ht="12">
      <c r="A16" s="43" t="s">
        <v>87</v>
      </c>
      <c r="B16" s="54">
        <v>29.921</v>
      </c>
    </row>
    <row r="17" spans="1:3" ht="12">
      <c r="A17" s="46" t="s">
        <v>10</v>
      </c>
      <c r="B17" s="55">
        <f>CHOOSE(B11,B12,B13,B14,B15,B16)</f>
        <v>14.696</v>
      </c>
      <c r="C17" s="58" t="str">
        <f>CHOOSE(B11,"ATM","N/m^2","Lb/ft^2","Lb/in^2","in Hg")</f>
        <v>Lb/in^2</v>
      </c>
    </row>
    <row r="18" spans="1:2" ht="12">
      <c r="A18" s="47" t="s">
        <v>56</v>
      </c>
      <c r="B18" s="50">
        <f>IF(B1&lt;='Formulas and Conversions'!E33,1,IF(B1&lt;='Formulas and Conversions'!E34,2,IF(B1&lt;='Formulas and Conversions'!E35,3,IF(B1&lt;='Formulas and Conversions'!E36,4,IF(B1&lt;='Formulas and Conversions'!E37,5,IF(B1&lt;='Formulas and Conversions'!E38,6,"Alt above Max"))))))</f>
        <v>1</v>
      </c>
    </row>
    <row r="19" spans="1:11" ht="12">
      <c r="A19" s="46" t="s">
        <v>14</v>
      </c>
      <c r="B19" s="50">
        <f>CHOOSE(B18,B4*(1-B1/145442),B4*(0.751865),B4*(0.682457+B1/945374),B4*(0.482561+B1/337634),B4*(0.939268),B4*(1.434843-B1/337634))</f>
        <v>483.00836168369517</v>
      </c>
      <c r="C19" s="58" t="s">
        <v>17</v>
      </c>
      <c r="D19" s="50">
        <f>(B19)-459.67</f>
        <v>23.338361683695155</v>
      </c>
      <c r="E19" s="58" t="s">
        <v>88</v>
      </c>
      <c r="F19" s="50">
        <f>(B19-491.67)*0.555556</f>
        <v>-4.812025136453055</v>
      </c>
      <c r="G19" s="58" t="s">
        <v>89</v>
      </c>
      <c r="H19" s="50">
        <f>B19*0.555556</f>
        <v>268.338193383547</v>
      </c>
      <c r="I19" s="58" t="s">
        <v>90</v>
      </c>
      <c r="K19" s="58"/>
    </row>
    <row r="20" spans="1:11" ht="12">
      <c r="A20" s="46" t="s">
        <v>15</v>
      </c>
      <c r="B20" s="50">
        <f>CHOOSE(B18,B9*(1-B1/145442)^4.255876,B9*(0.297076)*10^((36089-B1)/20806),B9*(0.978261+B1/659515)^-35.16319,B9*(0.857003+B1/190115)^-13.20114,B9*(0.00116533)*10^((154200-B1)/25992),B9*(0.79899-B1/606330)^11.20114)</f>
        <v>0.001755290848516067</v>
      </c>
      <c r="C20" s="58" t="s">
        <v>18</v>
      </c>
      <c r="D20" s="50">
        <f>B20*32.1740486</f>
        <v>0.05647481306729117</v>
      </c>
      <c r="E20" s="58" t="s">
        <v>76</v>
      </c>
      <c r="F20" s="50">
        <f>B20*515.378</f>
        <v>0.9046382869265136</v>
      </c>
      <c r="G20" s="58" t="s">
        <v>95</v>
      </c>
      <c r="H20" s="57"/>
      <c r="I20" s="59"/>
      <c r="J20" s="57"/>
      <c r="K20" s="58"/>
    </row>
    <row r="21" spans="1:13" ht="12">
      <c r="A21" s="46" t="s">
        <v>16</v>
      </c>
      <c r="B21" s="50">
        <f>CHOOSE(B18,B14*(1-B1/145442)^5.255876,B14*(0.223361)*10^((36089-B1)/20806),B14*(0.988626+B1/652600)^-34.16319,B14*(0.898309+B1/181373)^-12.20114,B14*(0.00109456)*10^((154200-B1)/25992),B14*(0.838263-B1/577922)^12.20114)</f>
        <v>1455.3196996898619</v>
      </c>
      <c r="C21" s="58" t="s">
        <v>19</v>
      </c>
      <c r="D21" s="50">
        <f>B21/144</f>
        <v>10.106386803401818</v>
      </c>
      <c r="E21" s="58" t="s">
        <v>75</v>
      </c>
      <c r="F21" s="50">
        <f>B21*0.478803</f>
        <v>696.8114381706049</v>
      </c>
      <c r="G21" s="58" t="s">
        <v>91</v>
      </c>
      <c r="H21" s="50">
        <f>F21*0.1</f>
        <v>69.68114381706049</v>
      </c>
      <c r="I21" s="59" t="s">
        <v>92</v>
      </c>
      <c r="J21" s="50">
        <f>F21*0.000986923</f>
        <v>0.6876992349936479</v>
      </c>
      <c r="K21" s="58" t="s">
        <v>93</v>
      </c>
      <c r="L21" s="50">
        <f>D21*2.03602</f>
        <v>20.57680565946217</v>
      </c>
      <c r="M21" s="51" t="s">
        <v>96</v>
      </c>
    </row>
    <row r="56" ht="12.75" thickBot="1"/>
    <row r="57" spans="1:5" ht="12">
      <c r="A57" s="56"/>
      <c r="B57" s="56"/>
      <c r="C57" s="56"/>
      <c r="D57" s="56"/>
      <c r="E57" s="56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="125" zoomScaleNormal="125" workbookViewId="0" topLeftCell="A1">
      <selection activeCell="B3" sqref="B3"/>
    </sheetView>
  </sheetViews>
  <sheetFormatPr defaultColWidth="11.421875" defaultRowHeight="12.75"/>
  <cols>
    <col min="1" max="1" width="23.8515625" style="0" bestFit="1" customWidth="1"/>
    <col min="2" max="3" width="33.28125" style="0" bestFit="1" customWidth="1"/>
    <col min="4" max="4" width="19.28125" style="0" bestFit="1" customWidth="1"/>
    <col min="5" max="5" width="17.7109375" style="0" bestFit="1" customWidth="1"/>
    <col min="6" max="16384" width="8.8515625" style="0" customWidth="1"/>
  </cols>
  <sheetData>
    <row r="1" spans="1:4" ht="15.75" thickBot="1">
      <c r="A1" s="4" t="s">
        <v>41</v>
      </c>
      <c r="B1" s="5" t="s">
        <v>21</v>
      </c>
      <c r="C1" s="6" t="s">
        <v>22</v>
      </c>
      <c r="D1" s="3"/>
    </row>
    <row r="2" spans="1:4" ht="15">
      <c r="A2" s="7">
        <v>1</v>
      </c>
      <c r="B2" s="8" t="s">
        <v>62</v>
      </c>
      <c r="C2" s="8" t="s">
        <v>63</v>
      </c>
      <c r="D2" s="1"/>
    </row>
    <row r="3" spans="1:4" ht="15">
      <c r="A3" s="9" t="s">
        <v>23</v>
      </c>
      <c r="B3" s="10" t="s">
        <v>64</v>
      </c>
      <c r="C3" s="11" t="s">
        <v>65</v>
      </c>
      <c r="D3" s="1"/>
    </row>
    <row r="4" spans="1:3" ht="15.75" thickBot="1">
      <c r="A4" s="9" t="s">
        <v>50</v>
      </c>
      <c r="B4" s="12" t="s">
        <v>66</v>
      </c>
      <c r="C4" s="11" t="s">
        <v>67</v>
      </c>
    </row>
    <row r="5" spans="1:4" ht="15">
      <c r="A5" s="7">
        <v>2</v>
      </c>
      <c r="B5" s="8" t="s">
        <v>68</v>
      </c>
      <c r="C5" s="8" t="s">
        <v>68</v>
      </c>
      <c r="D5" s="1"/>
    </row>
    <row r="6" spans="1:3" ht="15">
      <c r="A6" s="9" t="s">
        <v>24</v>
      </c>
      <c r="B6" s="12" t="s">
        <v>69</v>
      </c>
      <c r="C6" s="11" t="s">
        <v>70</v>
      </c>
    </row>
    <row r="7" spans="1:3" ht="15.75" thickBot="1">
      <c r="A7" s="13" t="s">
        <v>51</v>
      </c>
      <c r="B7" s="14" t="s">
        <v>71</v>
      </c>
      <c r="C7" s="14" t="s">
        <v>72</v>
      </c>
    </row>
    <row r="8" spans="1:3" ht="15">
      <c r="A8" s="15">
        <v>3</v>
      </c>
      <c r="B8" s="12" t="s">
        <v>73</v>
      </c>
      <c r="C8" s="8" t="s">
        <v>74</v>
      </c>
    </row>
    <row r="9" spans="1:3" ht="15">
      <c r="A9" s="9" t="s">
        <v>25</v>
      </c>
      <c r="B9" s="12" t="s">
        <v>97</v>
      </c>
      <c r="C9" s="11" t="s">
        <v>98</v>
      </c>
    </row>
    <row r="10" spans="1:3" ht="15.75" thickBot="1">
      <c r="A10" s="16" t="s">
        <v>52</v>
      </c>
      <c r="B10" s="12" t="s">
        <v>99</v>
      </c>
      <c r="C10" s="11" t="s">
        <v>100</v>
      </c>
    </row>
    <row r="11" spans="1:3" ht="15">
      <c r="A11" s="7">
        <v>4</v>
      </c>
      <c r="B11" s="17" t="s">
        <v>101</v>
      </c>
      <c r="C11" s="8" t="s">
        <v>102</v>
      </c>
    </row>
    <row r="12" spans="1:3" ht="15">
      <c r="A12" s="9" t="s">
        <v>26</v>
      </c>
      <c r="B12" s="11" t="s">
        <v>103</v>
      </c>
      <c r="C12" s="11" t="s">
        <v>104</v>
      </c>
    </row>
    <row r="13" spans="1:3" ht="15.75" thickBot="1">
      <c r="A13" s="16" t="s">
        <v>53</v>
      </c>
      <c r="B13" s="14" t="s">
        <v>0</v>
      </c>
      <c r="C13" s="14" t="s">
        <v>1</v>
      </c>
    </row>
    <row r="14" spans="1:3" ht="15">
      <c r="A14" s="7">
        <v>5</v>
      </c>
      <c r="B14" s="11" t="s">
        <v>2</v>
      </c>
      <c r="C14" s="11" t="s">
        <v>3</v>
      </c>
    </row>
    <row r="15" spans="1:3" ht="15">
      <c r="A15" s="18" t="s">
        <v>27</v>
      </c>
      <c r="B15" s="11" t="s">
        <v>4</v>
      </c>
      <c r="C15" s="11" t="s">
        <v>5</v>
      </c>
    </row>
    <row r="16" spans="1:3" ht="15.75" thickBot="1">
      <c r="A16" s="19" t="s">
        <v>54</v>
      </c>
      <c r="B16" s="14" t="s">
        <v>6</v>
      </c>
      <c r="C16" s="14" t="s">
        <v>7</v>
      </c>
    </row>
    <row r="17" spans="1:3" ht="15">
      <c r="A17" s="7">
        <v>6</v>
      </c>
      <c r="B17" s="11" t="s">
        <v>20</v>
      </c>
      <c r="C17" s="11" t="s">
        <v>57</v>
      </c>
    </row>
    <row r="18" spans="1:4" ht="15">
      <c r="A18" s="20" t="s">
        <v>28</v>
      </c>
      <c r="B18" s="11" t="s">
        <v>58</v>
      </c>
      <c r="C18" s="12" t="s">
        <v>59</v>
      </c>
      <c r="D18" s="3"/>
    </row>
    <row r="19" spans="1:3" ht="15.75" thickBot="1">
      <c r="A19" s="16" t="s">
        <v>55</v>
      </c>
      <c r="B19" s="14" t="s">
        <v>60</v>
      </c>
      <c r="C19" s="14" t="s">
        <v>61</v>
      </c>
    </row>
    <row r="20" spans="1:3" ht="12">
      <c r="A20" s="2"/>
      <c r="B20" s="2"/>
      <c r="C20" s="2"/>
    </row>
    <row r="21" ht="12.75" thickBot="1"/>
    <row r="22" spans="1:3" ht="15.75" thickBot="1">
      <c r="A22" s="21" t="s">
        <v>29</v>
      </c>
      <c r="B22" s="8"/>
      <c r="C22" s="1"/>
    </row>
    <row r="23" spans="1:3" ht="15.75" thickBot="1">
      <c r="A23" s="22" t="s">
        <v>30</v>
      </c>
      <c r="B23" s="23" t="s">
        <v>37</v>
      </c>
      <c r="C23" s="1"/>
    </row>
    <row r="24" spans="1:3" ht="15">
      <c r="A24" s="24" t="s">
        <v>38</v>
      </c>
      <c r="B24" s="8" t="s">
        <v>34</v>
      </c>
      <c r="C24" s="1"/>
    </row>
    <row r="25" spans="1:2" ht="15">
      <c r="A25" s="25"/>
      <c r="B25" s="26" t="s">
        <v>33</v>
      </c>
    </row>
    <row r="26" spans="1:2" ht="15">
      <c r="A26" s="25"/>
      <c r="B26" s="26" t="s">
        <v>32</v>
      </c>
    </row>
    <row r="27" spans="1:2" ht="15.75" thickBot="1">
      <c r="A27" s="27"/>
      <c r="B27" s="26" t="s">
        <v>31</v>
      </c>
    </row>
    <row r="28" spans="1:2" ht="15.75" thickBot="1">
      <c r="A28" s="28" t="s">
        <v>39</v>
      </c>
      <c r="B28" s="23" t="s">
        <v>35</v>
      </c>
    </row>
    <row r="29" spans="1:2" ht="15.75" thickBot="1">
      <c r="A29" s="22" t="s">
        <v>40</v>
      </c>
      <c r="B29" s="29" t="s">
        <v>36</v>
      </c>
    </row>
    <row r="30" spans="1:2" ht="12">
      <c r="A30" s="1"/>
      <c r="B30" s="2"/>
    </row>
    <row r="31" ht="12.75" thickBot="1"/>
    <row r="32" spans="1:5" ht="14.25" customHeight="1" thickBot="1">
      <c r="A32" s="30" t="s">
        <v>41</v>
      </c>
      <c r="B32" s="31" t="s">
        <v>42</v>
      </c>
      <c r="C32" s="32" t="s">
        <v>43</v>
      </c>
      <c r="D32" s="33" t="s">
        <v>44</v>
      </c>
      <c r="E32" s="31" t="s">
        <v>45</v>
      </c>
    </row>
    <row r="33" spans="1:5" ht="15.75" thickBot="1">
      <c r="A33" s="30">
        <v>1</v>
      </c>
      <c r="B33" s="34" t="s">
        <v>46</v>
      </c>
      <c r="C33" s="35">
        <v>0</v>
      </c>
      <c r="D33" s="36">
        <v>11</v>
      </c>
      <c r="E33" s="37">
        <v>36089</v>
      </c>
    </row>
    <row r="34" spans="1:5" ht="15.75" thickBot="1">
      <c r="A34" s="30">
        <v>2</v>
      </c>
      <c r="B34" s="34" t="s">
        <v>47</v>
      </c>
      <c r="C34" s="38">
        <v>11</v>
      </c>
      <c r="D34" s="39">
        <v>20</v>
      </c>
      <c r="E34" s="40">
        <v>65618</v>
      </c>
    </row>
    <row r="35" spans="1:5" ht="15.75" thickBot="1">
      <c r="A35" s="30">
        <v>3</v>
      </c>
      <c r="B35" s="34" t="s">
        <v>48</v>
      </c>
      <c r="C35" s="38">
        <v>20</v>
      </c>
      <c r="D35" s="39">
        <v>32</v>
      </c>
      <c r="E35" s="37">
        <v>104987</v>
      </c>
    </row>
    <row r="36" spans="1:5" ht="15.75" thickBot="1">
      <c r="A36" s="30">
        <v>4</v>
      </c>
      <c r="B36" s="34" t="s">
        <v>48</v>
      </c>
      <c r="C36" s="38">
        <v>32</v>
      </c>
      <c r="D36" s="39">
        <v>47</v>
      </c>
      <c r="E36" s="40">
        <v>154199</v>
      </c>
    </row>
    <row r="37" spans="1:5" ht="15.75" thickBot="1">
      <c r="A37" s="30">
        <v>5</v>
      </c>
      <c r="B37" s="34" t="s">
        <v>48</v>
      </c>
      <c r="C37" s="38">
        <v>47</v>
      </c>
      <c r="D37" s="39">
        <v>51</v>
      </c>
      <c r="E37" s="37">
        <v>167323</v>
      </c>
    </row>
    <row r="38" spans="1:5" ht="15.75" thickBot="1">
      <c r="A38" s="41">
        <v>6</v>
      </c>
      <c r="B38" s="39" t="s">
        <v>49</v>
      </c>
      <c r="C38" s="39">
        <v>51</v>
      </c>
      <c r="D38" s="39">
        <v>71</v>
      </c>
      <c r="E38" s="37">
        <v>232940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Hanse Enviromental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Hanse</dc:creator>
  <cp:keywords/>
  <dc:description/>
  <cp:lastModifiedBy>Peter Hanse</cp:lastModifiedBy>
  <dcterms:created xsi:type="dcterms:W3CDTF">2004-09-10T22:14:07Z</dcterms:created>
  <dcterms:modified xsi:type="dcterms:W3CDTF">2004-09-10T23:17:00Z</dcterms:modified>
  <cp:category/>
  <cp:version/>
  <cp:contentType/>
  <cp:contentStatus/>
</cp:coreProperties>
</file>